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5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Sheet1!$A$1:$F$49</definedName>
  </definedNames>
  <calcPr calcId="125725"/>
</workbook>
</file>

<file path=xl/calcChain.xml><?xml version="1.0" encoding="utf-8"?>
<calcChain xmlns="http://schemas.openxmlformats.org/spreadsheetml/2006/main">
  <c r="D39" i="1"/>
  <c r="D29"/>
  <c r="D19"/>
  <c r="F36"/>
  <c r="F32"/>
  <c r="F25"/>
  <c r="F23"/>
  <c r="F13"/>
  <c r="E32"/>
  <c r="H32"/>
  <c r="H33" s="1"/>
  <c r="C49"/>
  <c r="E44"/>
  <c r="C48"/>
  <c r="H40"/>
  <c r="H38"/>
  <c r="H37"/>
  <c r="D37"/>
  <c r="D36"/>
  <c r="D38" s="1"/>
  <c r="D35"/>
  <c r="D34"/>
  <c r="D33"/>
  <c r="C37"/>
  <c r="C36"/>
  <c r="C35"/>
  <c r="C34"/>
  <c r="C33"/>
  <c r="D27"/>
  <c r="D26"/>
  <c r="D25"/>
  <c r="D24"/>
  <c r="D23"/>
  <c r="C27"/>
  <c r="C26"/>
  <c r="C25"/>
  <c r="C24"/>
  <c r="C23"/>
  <c r="D17"/>
  <c r="D16"/>
  <c r="D15"/>
  <c r="D14"/>
  <c r="D13"/>
  <c r="C17"/>
  <c r="C16"/>
  <c r="C15"/>
  <c r="C14"/>
  <c r="C13"/>
  <c r="C18" s="1"/>
  <c r="F17" s="1"/>
  <c r="D7"/>
  <c r="D6"/>
  <c r="D5"/>
  <c r="D4"/>
  <c r="D8" s="1"/>
  <c r="D3"/>
  <c r="E34" l="1"/>
  <c r="E36" s="1"/>
  <c r="F37" s="1"/>
  <c r="E15"/>
  <c r="E25"/>
  <c r="C28"/>
  <c r="F27" s="1"/>
  <c r="D18"/>
  <c r="E13" s="1"/>
  <c r="E17" s="1"/>
  <c r="F18" s="1"/>
  <c r="C38"/>
  <c r="D28"/>
  <c r="E23" s="1"/>
  <c r="C41"/>
  <c r="E27" l="1"/>
  <c r="F28"/>
  <c r="C42"/>
  <c r="C43" s="1"/>
  <c r="C44" l="1"/>
  <c r="C45" s="1"/>
  <c r="C47" s="1"/>
</calcChain>
</file>

<file path=xl/sharedStrings.xml><?xml version="1.0" encoding="utf-8"?>
<sst xmlns="http://schemas.openxmlformats.org/spreadsheetml/2006/main" count="55" uniqueCount="28">
  <si>
    <t>HPS</t>
  </si>
  <si>
    <t>Lamp Watts</t>
  </si>
  <si>
    <t>Count</t>
  </si>
  <si>
    <t>Wattage</t>
  </si>
  <si>
    <t>Annual KwH</t>
  </si>
  <si>
    <t>LED only</t>
  </si>
  <si>
    <t>Unit Cost</t>
  </si>
  <si>
    <t>Proj. Capital Outlay</t>
  </si>
  <si>
    <t>Induction Only</t>
  </si>
  <si>
    <t>Annual Energy Savings</t>
  </si>
  <si>
    <t>Hybrid Model</t>
  </si>
  <si>
    <t>LED Grant Funded</t>
  </si>
  <si>
    <t>Induction Grant Funded</t>
  </si>
  <si>
    <t>Current Funds Available</t>
  </si>
  <si>
    <t>Amount Remaining</t>
  </si>
  <si>
    <t>Fixtures</t>
  </si>
  <si>
    <t>Amount Spent on Induction</t>
  </si>
  <si>
    <t>Total Grant Monies Spent</t>
  </si>
  <si>
    <t>Fixtures Purchased</t>
  </si>
  <si>
    <t>Remaining Outlay</t>
  </si>
  <si>
    <t>Potential Rebates</t>
  </si>
  <si>
    <t>Remaining Outlay Net Rebates</t>
  </si>
  <si>
    <t>Average Maint. Savings</t>
  </si>
  <si>
    <t>Total Annual Savings</t>
  </si>
  <si>
    <t>Grant Funded</t>
  </si>
  <si>
    <t>Capital Needed</t>
  </si>
  <si>
    <t>Payback Period</t>
  </si>
  <si>
    <t>% Energy Savings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</si>
</sst>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164" fontId="0" fillId="2" borderId="0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6" fontId="1" fillId="0" borderId="0" xfId="0" applyNumberFormat="1" applyFont="1" applyAlignment="1">
      <alignment horizontal="center"/>
    </xf>
    <xf numFmtId="8" fontId="1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center"/>
    </xf>
    <xf numFmtId="8" fontId="1" fillId="2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6" fontId="1" fillId="0" borderId="0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42</xdr:row>
      <xdr:rowOff>114300</xdr:rowOff>
    </xdr:from>
    <xdr:to>
      <xdr:col>4</xdr:col>
      <xdr:colOff>523875</xdr:colOff>
      <xdr:row>44</xdr:row>
      <xdr:rowOff>95250</xdr:rowOff>
    </xdr:to>
    <xdr:cxnSp macro="">
      <xdr:nvCxnSpPr>
        <xdr:cNvPr id="5" name="Straight Arrow Connector 4"/>
        <xdr:cNvCxnSpPr/>
      </xdr:nvCxnSpPr>
      <xdr:spPr>
        <a:xfrm flipV="1">
          <a:off x="3305175" y="7458075"/>
          <a:ext cx="1857375" cy="361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942975</xdr:colOff>
      <xdr:row>43</xdr:row>
      <xdr:rowOff>123825</xdr:rowOff>
    </xdr:from>
    <xdr:to>
      <xdr:col>4</xdr:col>
      <xdr:colOff>495300</xdr:colOff>
      <xdr:row>47</xdr:row>
      <xdr:rowOff>85725</xdr:rowOff>
    </xdr:to>
    <xdr:cxnSp macro="">
      <xdr:nvCxnSpPr>
        <xdr:cNvPr id="7" name="Straight Arrow Connector 6"/>
        <xdr:cNvCxnSpPr/>
      </xdr:nvCxnSpPr>
      <xdr:spPr>
        <a:xfrm flipV="1">
          <a:off x="3381375" y="7658100"/>
          <a:ext cx="1752600" cy="723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E39" sqref="E39"/>
    </sheetView>
  </sheetViews>
  <sheetFormatPr defaultRowHeight="15"/>
  <cols>
    <col min="1" max="1" width="10.42578125" customWidth="1"/>
    <col min="2" max="2" width="25.140625" customWidth="1"/>
    <col min="3" max="3" width="18.140625" customWidth="1"/>
    <col min="4" max="4" width="14.85546875" customWidth="1"/>
    <col min="5" max="5" width="21.5703125" customWidth="1"/>
    <col min="6" max="6" width="18" customWidth="1"/>
    <col min="8" max="8" width="15.140625" customWidth="1"/>
  </cols>
  <sheetData>
    <row r="1" spans="1:6" ht="15.75" thickBot="1">
      <c r="A1" s="34" t="s">
        <v>0</v>
      </c>
      <c r="B1" s="35"/>
      <c r="C1" s="35"/>
      <c r="D1" s="36"/>
    </row>
    <row r="2" spans="1:6">
      <c r="A2" s="3" t="s">
        <v>1</v>
      </c>
      <c r="B2" s="4" t="s">
        <v>2</v>
      </c>
      <c r="C2" s="4" t="s">
        <v>3</v>
      </c>
      <c r="D2" s="5" t="s">
        <v>4</v>
      </c>
    </row>
    <row r="3" spans="1:6">
      <c r="A3" s="6">
        <v>50</v>
      </c>
      <c r="B3" s="7">
        <v>2584</v>
      </c>
      <c r="C3" s="7">
        <v>58</v>
      </c>
      <c r="D3" s="8">
        <f>B3*C3*4.2</f>
        <v>629462.4</v>
      </c>
    </row>
    <row r="4" spans="1:6">
      <c r="A4" s="6">
        <v>70</v>
      </c>
      <c r="B4" s="7">
        <v>80</v>
      </c>
      <c r="C4" s="7">
        <v>83</v>
      </c>
      <c r="D4" s="8">
        <f t="shared" ref="D4:D7" si="0">B4*C4*4.2</f>
        <v>27888</v>
      </c>
    </row>
    <row r="5" spans="1:6">
      <c r="A5" s="6">
        <v>100</v>
      </c>
      <c r="B5" s="7">
        <v>218</v>
      </c>
      <c r="C5" s="7">
        <v>117</v>
      </c>
      <c r="D5" s="8">
        <f t="shared" si="0"/>
        <v>107125.20000000001</v>
      </c>
    </row>
    <row r="6" spans="1:6">
      <c r="A6" s="6">
        <v>150</v>
      </c>
      <c r="B6" s="7">
        <v>134</v>
      </c>
      <c r="C6" s="7">
        <v>175</v>
      </c>
      <c r="D6" s="8">
        <f t="shared" si="0"/>
        <v>98490</v>
      </c>
    </row>
    <row r="7" spans="1:6" ht="15.75" thickBot="1">
      <c r="A7" s="9">
        <v>250</v>
      </c>
      <c r="B7" s="10">
        <v>37</v>
      </c>
      <c r="C7" s="10">
        <v>295</v>
      </c>
      <c r="D7" s="11">
        <f t="shared" si="0"/>
        <v>45843</v>
      </c>
    </row>
    <row r="8" spans="1:6">
      <c r="D8" s="2">
        <f>SUM(D3:D7)</f>
        <v>908808.60000000009</v>
      </c>
    </row>
    <row r="9" spans="1:6">
      <c r="D9" s="2"/>
    </row>
    <row r="10" spans="1:6" ht="15.75" thickBot="1"/>
    <row r="11" spans="1:6" ht="15.75" thickBot="1">
      <c r="A11" s="34" t="s">
        <v>5</v>
      </c>
      <c r="B11" s="35"/>
      <c r="C11" s="35"/>
      <c r="D11" s="36"/>
    </row>
    <row r="12" spans="1:6">
      <c r="A12" s="3" t="s">
        <v>3</v>
      </c>
      <c r="B12" s="4" t="s">
        <v>6</v>
      </c>
      <c r="C12" s="4" t="s">
        <v>7</v>
      </c>
      <c r="D12" s="5" t="s">
        <v>4</v>
      </c>
      <c r="E12" s="1" t="s">
        <v>9</v>
      </c>
      <c r="F12" s="26" t="s">
        <v>20</v>
      </c>
    </row>
    <row r="13" spans="1:6">
      <c r="A13" s="6">
        <v>26</v>
      </c>
      <c r="B13" s="13">
        <v>423</v>
      </c>
      <c r="C13" s="13">
        <f>B13*B3</f>
        <v>1093032</v>
      </c>
      <c r="D13" s="8">
        <f>B3*A13*4.2</f>
        <v>282172.79999999999</v>
      </c>
      <c r="E13" s="16">
        <f>(D8-D18)*0.15</f>
        <v>76206.690000000017</v>
      </c>
      <c r="F13" s="16">
        <f>3053*29.9</f>
        <v>91284.7</v>
      </c>
    </row>
    <row r="14" spans="1:6">
      <c r="A14" s="6">
        <v>39</v>
      </c>
      <c r="B14" s="13">
        <v>423</v>
      </c>
      <c r="C14" s="13">
        <f>B14*B4</f>
        <v>33840</v>
      </c>
      <c r="D14" s="8">
        <f>B4*A14*4.2</f>
        <v>13104</v>
      </c>
      <c r="E14" s="17" t="s">
        <v>22</v>
      </c>
      <c r="F14" s="1" t="s">
        <v>24</v>
      </c>
    </row>
    <row r="15" spans="1:6">
      <c r="A15" s="6">
        <v>55</v>
      </c>
      <c r="B15" s="13">
        <v>442.78</v>
      </c>
      <c r="C15" s="13">
        <f>B15*B5</f>
        <v>96526.04</v>
      </c>
      <c r="D15" s="8">
        <f>B5*A15*4.2</f>
        <v>50358</v>
      </c>
      <c r="E15" s="15">
        <f>H33</f>
        <v>19835.07</v>
      </c>
      <c r="F15" s="22">
        <v>260000</v>
      </c>
    </row>
    <row r="16" spans="1:6">
      <c r="A16" s="6">
        <v>72</v>
      </c>
      <c r="B16" s="13">
        <v>511.75</v>
      </c>
      <c r="C16" s="13">
        <f>B16*B6</f>
        <v>68574.5</v>
      </c>
      <c r="D16" s="8">
        <f>B6*A16*4.2</f>
        <v>40521.599999999999</v>
      </c>
      <c r="E16" s="1" t="s">
        <v>23</v>
      </c>
      <c r="F16" s="1" t="s">
        <v>25</v>
      </c>
    </row>
    <row r="17" spans="1:8" ht="15.75" thickBot="1">
      <c r="A17" s="9">
        <v>94</v>
      </c>
      <c r="B17" s="14">
        <v>909.44</v>
      </c>
      <c r="C17" s="14">
        <f>B17*B7</f>
        <v>33649.279999999999</v>
      </c>
      <c r="D17" s="11">
        <f>B7*A17*4.2</f>
        <v>14607.6</v>
      </c>
      <c r="E17" s="27">
        <f>E13+E15</f>
        <v>96041.760000000009</v>
      </c>
      <c r="F17" s="28">
        <f>C18-F13-F15</f>
        <v>974337.12000000011</v>
      </c>
    </row>
    <row r="18" spans="1:8" ht="15.75" thickBot="1">
      <c r="C18" s="15">
        <f>SUM(C13:C17)</f>
        <v>1325621.82</v>
      </c>
      <c r="D18" s="2">
        <f>SUM(D13:D17)</f>
        <v>400763.99999999994</v>
      </c>
      <c r="E18" s="12" t="s">
        <v>26</v>
      </c>
      <c r="F18" s="29">
        <f>F17/E17</f>
        <v>10.14493195459975</v>
      </c>
    </row>
    <row r="19" spans="1:8">
      <c r="C19" s="15" t="s">
        <v>27</v>
      </c>
      <c r="D19" s="33">
        <f>(D8-D18)/D8</f>
        <v>0.55902265889649383</v>
      </c>
      <c r="E19" s="4"/>
      <c r="F19" s="32"/>
    </row>
    <row r="20" spans="1:8" ht="15.75" thickBot="1"/>
    <row r="21" spans="1:8" ht="15.75" thickBot="1">
      <c r="A21" s="34" t="s">
        <v>8</v>
      </c>
      <c r="B21" s="35"/>
      <c r="C21" s="35"/>
      <c r="D21" s="36"/>
    </row>
    <row r="22" spans="1:8">
      <c r="A22" s="3" t="s">
        <v>3</v>
      </c>
      <c r="B22" s="4" t="s">
        <v>6</v>
      </c>
      <c r="C22" s="4" t="s">
        <v>7</v>
      </c>
      <c r="D22" s="5" t="s">
        <v>4</v>
      </c>
      <c r="E22" s="1" t="s">
        <v>9</v>
      </c>
      <c r="F22" s="26" t="s">
        <v>20</v>
      </c>
    </row>
    <row r="23" spans="1:8">
      <c r="A23" s="6">
        <v>45</v>
      </c>
      <c r="B23" s="13">
        <v>261</v>
      </c>
      <c r="C23" s="13">
        <f>B23*B3</f>
        <v>674424</v>
      </c>
      <c r="D23" s="8">
        <f>A23*B3*4.2</f>
        <v>488376</v>
      </c>
      <c r="E23" s="16">
        <f>(D8-D28)*0.15</f>
        <v>36018.990000000013</v>
      </c>
      <c r="F23" s="16">
        <f>3053*14</f>
        <v>42742</v>
      </c>
    </row>
    <row r="24" spans="1:8">
      <c r="A24" s="6">
        <v>45</v>
      </c>
      <c r="B24" s="13">
        <v>261</v>
      </c>
      <c r="C24" s="13">
        <f>B24*B4</f>
        <v>20880</v>
      </c>
      <c r="D24" s="8">
        <f>A24*B4*4.2</f>
        <v>15120</v>
      </c>
      <c r="E24" s="17" t="s">
        <v>22</v>
      </c>
      <c r="F24" s="1" t="s">
        <v>24</v>
      </c>
    </row>
    <row r="25" spans="1:8">
      <c r="A25" s="6">
        <v>87</v>
      </c>
      <c r="B25" s="13">
        <v>281</v>
      </c>
      <c r="C25" s="13">
        <f>B25*B5</f>
        <v>61258</v>
      </c>
      <c r="D25" s="8">
        <f>A25*B5*4.2</f>
        <v>79657.2</v>
      </c>
      <c r="E25" s="15">
        <f>H33</f>
        <v>19835.07</v>
      </c>
      <c r="F25" s="16">
        <f>260000</f>
        <v>260000</v>
      </c>
    </row>
    <row r="26" spans="1:8">
      <c r="A26" s="6">
        <v>110</v>
      </c>
      <c r="B26" s="13">
        <v>337</v>
      </c>
      <c r="C26" s="13">
        <f>B26*B6</f>
        <v>45158</v>
      </c>
      <c r="D26" s="8">
        <f>A26*B6*4.2</f>
        <v>61908</v>
      </c>
      <c r="E26" s="1" t="s">
        <v>23</v>
      </c>
      <c r="F26" s="1" t="s">
        <v>25</v>
      </c>
    </row>
    <row r="27" spans="1:8" ht="15.75" thickBot="1">
      <c r="A27" s="9">
        <v>152</v>
      </c>
      <c r="B27" s="14">
        <v>370</v>
      </c>
      <c r="C27" s="14">
        <f>B27*B7</f>
        <v>13690</v>
      </c>
      <c r="D27" s="11">
        <f>A27*B7*4.2</f>
        <v>23620.799999999999</v>
      </c>
      <c r="E27" s="27">
        <f>E23+E25</f>
        <v>55854.060000000012</v>
      </c>
      <c r="F27" s="15">
        <f>C28-F23-F25</f>
        <v>512668</v>
      </c>
    </row>
    <row r="28" spans="1:8" ht="15.75" thickBot="1">
      <c r="C28" s="15">
        <f>SUM(C23:C27)</f>
        <v>815410</v>
      </c>
      <c r="D28" s="2">
        <f>SUM(D23:D27)</f>
        <v>668682</v>
      </c>
      <c r="E28" s="12" t="s">
        <v>26</v>
      </c>
      <c r="F28" s="29">
        <f>F27/E27</f>
        <v>9.1787060779467033</v>
      </c>
      <c r="H28" s="15">
        <v>28932.82</v>
      </c>
    </row>
    <row r="29" spans="1:8">
      <c r="C29" s="15" t="s">
        <v>27</v>
      </c>
      <c r="D29" s="33">
        <f>(D8-D28)/D8</f>
        <v>0.26422131128600684</v>
      </c>
      <c r="E29" s="4"/>
      <c r="F29" s="32"/>
      <c r="H29" s="15"/>
    </row>
    <row r="30" spans="1:8" ht="15.75" thickBot="1">
      <c r="H30" s="15">
        <v>60747.6</v>
      </c>
    </row>
    <row r="31" spans="1:8" ht="15.75" thickBot="1">
      <c r="A31" s="34" t="s">
        <v>10</v>
      </c>
      <c r="B31" s="35"/>
      <c r="C31" s="35"/>
      <c r="D31" s="36"/>
      <c r="E31" s="1" t="s">
        <v>9</v>
      </c>
      <c r="F31" s="1" t="s">
        <v>20</v>
      </c>
      <c r="H31" s="15">
        <v>29330</v>
      </c>
    </row>
    <row r="32" spans="1:8">
      <c r="A32" s="3" t="s">
        <v>3</v>
      </c>
      <c r="B32" s="4" t="s">
        <v>6</v>
      </c>
      <c r="C32" s="4" t="s">
        <v>7</v>
      </c>
      <c r="D32" s="5" t="s">
        <v>4</v>
      </c>
      <c r="E32" s="16">
        <f>(D8-D38)*0.15</f>
        <v>45789.030000000006</v>
      </c>
      <c r="F32" s="16">
        <f>H40</f>
        <v>49777</v>
      </c>
      <c r="H32" s="15">
        <f>AVERAGE(H28:H31)</f>
        <v>39670.14</v>
      </c>
    </row>
    <row r="33" spans="1:8">
      <c r="A33" s="6">
        <v>45</v>
      </c>
      <c r="B33" s="13">
        <v>261</v>
      </c>
      <c r="C33" s="13">
        <f>B33*B3</f>
        <v>674424</v>
      </c>
      <c r="D33" s="8">
        <f>A33*B3*4.2</f>
        <v>488376</v>
      </c>
      <c r="E33" s="1" t="s">
        <v>22</v>
      </c>
      <c r="F33" s="1" t="s">
        <v>24</v>
      </c>
      <c r="H33" s="15">
        <f>H32/2</f>
        <v>19835.07</v>
      </c>
    </row>
    <row r="34" spans="1:8">
      <c r="A34" s="6">
        <v>39</v>
      </c>
      <c r="B34" s="13">
        <v>423</v>
      </c>
      <c r="C34" s="18">
        <f>B34*B4</f>
        <v>33840</v>
      </c>
      <c r="D34" s="8">
        <f>A34*B4*4.2</f>
        <v>13104</v>
      </c>
      <c r="E34" s="15">
        <f>H33</f>
        <v>19835.07</v>
      </c>
      <c r="F34" s="22">
        <v>260000</v>
      </c>
    </row>
    <row r="35" spans="1:8">
      <c r="A35" s="6">
        <v>55</v>
      </c>
      <c r="B35" s="13">
        <v>442.78</v>
      </c>
      <c r="C35" s="18">
        <f>B35*B5</f>
        <v>96526.04</v>
      </c>
      <c r="D35" s="8">
        <f>A35*B5*4.2</f>
        <v>50358</v>
      </c>
      <c r="E35" s="1" t="s">
        <v>23</v>
      </c>
      <c r="F35" s="1" t="s">
        <v>25</v>
      </c>
    </row>
    <row r="36" spans="1:8" ht="15.75" thickBot="1">
      <c r="A36" s="6">
        <v>72</v>
      </c>
      <c r="B36" s="13">
        <v>511.75</v>
      </c>
      <c r="C36" s="18">
        <f>B36*B6</f>
        <v>68574.5</v>
      </c>
      <c r="D36" s="8">
        <f>A36*B6*4.2</f>
        <v>40521.599999999999</v>
      </c>
      <c r="E36" s="30">
        <f>E32+E34</f>
        <v>65624.100000000006</v>
      </c>
      <c r="F36" s="15">
        <f>C38-F32-F34</f>
        <v>582522.29</v>
      </c>
    </row>
    <row r="37" spans="1:8" ht="15.75" thickBot="1">
      <c r="A37" s="9">
        <v>72</v>
      </c>
      <c r="B37" s="14">
        <v>511.75</v>
      </c>
      <c r="C37" s="19">
        <f>B37*B7</f>
        <v>18934.75</v>
      </c>
      <c r="D37" s="11">
        <f>A37*B7*4.2</f>
        <v>11188.800000000001</v>
      </c>
      <c r="E37" s="31" t="s">
        <v>26</v>
      </c>
      <c r="F37" s="29">
        <f>F36/E36</f>
        <v>8.8766518702732675</v>
      </c>
      <c r="H37">
        <f>29*469</f>
        <v>13601</v>
      </c>
    </row>
    <row r="38" spans="1:8">
      <c r="C38" s="15">
        <f>SUM(C33:C37)</f>
        <v>892299.29</v>
      </c>
      <c r="D38" s="2">
        <f>SUM(D33:D37)</f>
        <v>603548.4</v>
      </c>
      <c r="H38">
        <f>14*2584</f>
        <v>36176</v>
      </c>
    </row>
    <row r="39" spans="1:8">
      <c r="C39" s="15" t="s">
        <v>27</v>
      </c>
      <c r="D39" s="33">
        <f>(D8-D38)/D8</f>
        <v>0.33589052744439263</v>
      </c>
    </row>
    <row r="40" spans="1:8">
      <c r="B40" s="1" t="s">
        <v>13</v>
      </c>
      <c r="C40" s="22">
        <v>260000</v>
      </c>
      <c r="E40" s="24"/>
      <c r="H40">
        <f>SUM(H37:H38)</f>
        <v>49777</v>
      </c>
    </row>
    <row r="41" spans="1:8">
      <c r="B41" s="20" t="s">
        <v>11</v>
      </c>
      <c r="C41" s="21">
        <f>SUM(C34:C37)</f>
        <v>217875.28999999998</v>
      </c>
    </row>
    <row r="42" spans="1:8">
      <c r="B42" s="1" t="s">
        <v>14</v>
      </c>
      <c r="C42" s="23">
        <f>C40-C41</f>
        <v>42124.710000000021</v>
      </c>
      <c r="E42" s="1" t="s">
        <v>18</v>
      </c>
    </row>
    <row r="43" spans="1:8">
      <c r="B43" s="1" t="s">
        <v>12</v>
      </c>
      <c r="C43" s="24">
        <f>C42/261</f>
        <v>161.39735632183917</v>
      </c>
      <c r="D43" t="s">
        <v>15</v>
      </c>
      <c r="E43" s="24">
        <v>630</v>
      </c>
    </row>
    <row r="44" spans="1:8">
      <c r="B44" s="20" t="s">
        <v>16</v>
      </c>
      <c r="C44" s="25">
        <f>C43*261</f>
        <v>42124.710000000021</v>
      </c>
      <c r="E44" s="24">
        <f>C48/B33</f>
        <v>190.71647509578543</v>
      </c>
    </row>
    <row r="45" spans="1:8">
      <c r="B45" s="1" t="s">
        <v>17</v>
      </c>
      <c r="C45" s="22">
        <f>C41+C44</f>
        <v>260000</v>
      </c>
    </row>
    <row r="47" spans="1:8">
      <c r="B47" s="1" t="s">
        <v>19</v>
      </c>
      <c r="C47" s="15">
        <f>C38-C45</f>
        <v>632299.29</v>
      </c>
    </row>
    <row r="48" spans="1:8">
      <c r="B48" s="1" t="s">
        <v>20</v>
      </c>
      <c r="C48" s="15">
        <f>H40</f>
        <v>49777</v>
      </c>
    </row>
    <row r="49" spans="1:3">
      <c r="A49" s="37" t="s">
        <v>21</v>
      </c>
      <c r="B49" s="37"/>
      <c r="C49" s="15">
        <f>C47-C48</f>
        <v>582522.29</v>
      </c>
    </row>
  </sheetData>
  <mergeCells count="5">
    <mergeCell ref="A1:D1"/>
    <mergeCell ref="A11:D11"/>
    <mergeCell ref="A21:D21"/>
    <mergeCell ref="A31:D31"/>
    <mergeCell ref="A49:B49"/>
  </mergeCells>
  <pageMargins left="0.7" right="0.7" top="0.75" bottom="0.75" header="0.3" footer="0.3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aiannolo</cp:lastModifiedBy>
  <cp:lastPrinted>2011-04-20T16:43:49Z</cp:lastPrinted>
  <dcterms:created xsi:type="dcterms:W3CDTF">2011-04-19T20:27:07Z</dcterms:created>
  <dcterms:modified xsi:type="dcterms:W3CDTF">2011-06-30T14:42:46Z</dcterms:modified>
</cp:coreProperties>
</file>